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4145" windowHeight="8250" activeTab="0"/>
  </bookViews>
  <sheets>
    <sheet name="Sheet1" sheetId="1" r:id="rId1"/>
  </sheets>
  <definedNames>
    <definedName name="_xlnm.Print_Area" localSheetId="0">'Sheet1'!$B$1:$R$50</definedName>
  </definedNames>
  <calcPr fullCalcOnLoad="1"/>
</workbook>
</file>

<file path=xl/sharedStrings.xml><?xml version="1.0" encoding="utf-8"?>
<sst xmlns="http://schemas.openxmlformats.org/spreadsheetml/2006/main" count="56" uniqueCount="22">
  <si>
    <t>Actual</t>
  </si>
  <si>
    <t>Highway Account</t>
  </si>
  <si>
    <t>[millions of dollars, fiscal years]</t>
  </si>
  <si>
    <t xml:space="preserve">       Gasoline</t>
  </si>
  <si>
    <t xml:space="preserve">       Gasohol fuels</t>
  </si>
  <si>
    <t xml:space="preserve">       Diesel and other fuels</t>
  </si>
  <si>
    <t xml:space="preserve">       Retail tax on trucks</t>
  </si>
  <si>
    <t xml:space="preserve">       Highway-type tires</t>
  </si>
  <si>
    <t xml:space="preserve">       Heavy vehicle use tax</t>
  </si>
  <si>
    <t xml:space="preserve">           Less Aquatic Resources</t>
  </si>
  <si>
    <t xml:space="preserve">           Less HA Refunds</t>
  </si>
  <si>
    <t>Net Highway Account Receipts</t>
  </si>
  <si>
    <t>ACTUAL AND FORECAST EXCISE TAX RECEIPTS TO THE HIGHWAY ACCOUNT OF THE HIGHWAY TRUST FUND</t>
  </si>
  <si>
    <t>Note:</t>
  </si>
  <si>
    <t>TABLE 1</t>
  </si>
  <si>
    <t>Forecast</t>
  </si>
  <si>
    <t>Year-to-Year Changes</t>
  </si>
  <si>
    <t>Year-to-Year Percentage Changes</t>
  </si>
  <si>
    <t>The FY 2000 and FY2001 figures are based on the end-of-year Highway Account Income Statement reported by the Bureau of Public Debt.  The FY 2002 through</t>
  </si>
  <si>
    <t>FY 2012 figures are forecasts made by the Office of Tax Analysis, Department of the Treasury for the FY 2003 Budget.</t>
  </si>
  <si>
    <t>Gross Highway Account Receipts</t>
  </si>
  <si>
    <t>Gross Receipts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</si>
</sst>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10">
    <font>
      <sz val="11"/>
      <name val="Arial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 MT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 M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37" fontId="1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7" fontId="9" fillId="0" borderId="3" xfId="0" applyNumberFormat="1" applyFont="1" applyBorder="1" applyAlignment="1" applyProtection="1">
      <alignment vertical="center"/>
      <protection/>
    </xf>
    <xf numFmtId="37" fontId="9" fillId="0" borderId="4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/>
      <protection/>
    </xf>
    <xf numFmtId="3" fontId="9" fillId="0" borderId="4" xfId="0" applyNumberFormat="1" applyFont="1" applyBorder="1" applyAlignment="1" applyProtection="1">
      <alignment vertical="center"/>
      <protection/>
    </xf>
    <xf numFmtId="3" fontId="9" fillId="0" borderId="5" xfId="0" applyNumberFormat="1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5" fontId="9" fillId="0" borderId="0" xfId="19" applyNumberFormat="1" applyFont="1" applyAlignment="1" applyProtection="1">
      <alignment vertical="center"/>
      <protection/>
    </xf>
    <xf numFmtId="165" fontId="9" fillId="0" borderId="4" xfId="19" applyNumberFormat="1" applyFont="1" applyBorder="1" applyAlignment="1" applyProtection="1">
      <alignment vertical="center"/>
      <protection/>
    </xf>
    <xf numFmtId="165" fontId="9" fillId="0" borderId="5" xfId="19" applyNumberFormat="1" applyFont="1" applyBorder="1" applyAlignment="1" applyProtection="1">
      <alignment vertical="center"/>
      <protection/>
    </xf>
    <xf numFmtId="165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2"/>
  <sheetViews>
    <sheetView tabSelected="1" zoomScale="75" zoomScaleNormal="75" workbookViewId="0" topLeftCell="A1">
      <selection activeCell="B1" sqref="B1:R50"/>
    </sheetView>
  </sheetViews>
  <sheetFormatPr defaultColWidth="9.00390625" defaultRowHeight="14.25"/>
  <cols>
    <col min="4" max="4" width="6.875" style="0" customWidth="1"/>
    <col min="5" max="5" width="5.375" style="0" customWidth="1"/>
    <col min="6" max="18" width="9.625" style="0" customWidth="1"/>
  </cols>
  <sheetData>
    <row r="1" spans="2:18" ht="18">
      <c r="B1" s="2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254" ht="18">
      <c r="A2" s="1"/>
      <c r="B2" s="2" t="s">
        <v>12</v>
      </c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0.5" customHeight="1">
      <c r="A3" s="1"/>
      <c r="B3" s="5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5.75">
      <c r="A4" s="1"/>
      <c r="B4" s="6"/>
      <c r="C4" s="7"/>
      <c r="D4" s="7"/>
      <c r="E4" s="7"/>
      <c r="F4" s="8" t="s">
        <v>0</v>
      </c>
      <c r="G4" s="8" t="s">
        <v>0</v>
      </c>
      <c r="H4" s="9" t="s">
        <v>15</v>
      </c>
      <c r="I4" s="9" t="s">
        <v>15</v>
      </c>
      <c r="J4" s="9" t="s">
        <v>15</v>
      </c>
      <c r="K4" s="9" t="s">
        <v>15</v>
      </c>
      <c r="L4" s="9" t="s">
        <v>15</v>
      </c>
      <c r="M4" s="9" t="s">
        <v>15</v>
      </c>
      <c r="N4" s="9" t="s">
        <v>15</v>
      </c>
      <c r="O4" s="9" t="s">
        <v>15</v>
      </c>
      <c r="P4" s="9" t="s">
        <v>15</v>
      </c>
      <c r="Q4" s="9" t="s">
        <v>15</v>
      </c>
      <c r="R4" s="9" t="s">
        <v>15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5.75">
      <c r="A5" s="1"/>
      <c r="B5" s="10"/>
      <c r="C5" s="11"/>
      <c r="D5" s="11"/>
      <c r="E5" s="11"/>
      <c r="F5" s="12">
        <v>2000</v>
      </c>
      <c r="G5" s="13">
        <v>2001</v>
      </c>
      <c r="H5" s="13">
        <v>2002</v>
      </c>
      <c r="I5" s="13">
        <v>2003</v>
      </c>
      <c r="J5" s="13">
        <v>2004</v>
      </c>
      <c r="K5" s="13">
        <v>2005</v>
      </c>
      <c r="L5" s="13">
        <v>2006</v>
      </c>
      <c r="M5" s="13">
        <v>2007</v>
      </c>
      <c r="N5" s="13">
        <v>2008</v>
      </c>
      <c r="O5" s="13">
        <v>2009</v>
      </c>
      <c r="P5" s="13">
        <v>2010</v>
      </c>
      <c r="Q5" s="13">
        <v>2011</v>
      </c>
      <c r="R5" s="13">
        <v>2012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5.75">
      <c r="A6" s="1"/>
      <c r="B6" s="14" t="s">
        <v>1</v>
      </c>
      <c r="C6" s="15"/>
      <c r="D6" s="15"/>
      <c r="E6" s="15"/>
      <c r="F6" s="16" t="s">
        <v>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5">
      <c r="A7" s="1"/>
      <c r="B7" s="18" t="s">
        <v>21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5">
      <c r="A8" s="1"/>
      <c r="B8" s="18" t="s">
        <v>3</v>
      </c>
      <c r="C8" s="18"/>
      <c r="D8" s="18"/>
      <c r="E8" s="1"/>
      <c r="F8" s="19">
        <v>17969.245</v>
      </c>
      <c r="G8" s="19">
        <v>16921.76</v>
      </c>
      <c r="H8" s="19">
        <v>17165</v>
      </c>
      <c r="I8" s="19">
        <v>17465</v>
      </c>
      <c r="J8" s="19">
        <v>17707</v>
      </c>
      <c r="K8" s="19">
        <v>17888</v>
      </c>
      <c r="L8" s="19">
        <v>18240</v>
      </c>
      <c r="M8" s="19">
        <v>18571</v>
      </c>
      <c r="N8" s="19">
        <v>18846</v>
      </c>
      <c r="O8" s="19">
        <v>19109</v>
      </c>
      <c r="P8" s="19">
        <v>19397</v>
      </c>
      <c r="Q8" s="19">
        <v>19692</v>
      </c>
      <c r="R8" s="19">
        <v>19995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5">
      <c r="A9" s="1"/>
      <c r="B9" s="18" t="s">
        <v>4</v>
      </c>
      <c r="C9" s="18"/>
      <c r="D9" s="18"/>
      <c r="E9" s="1"/>
      <c r="F9" s="19">
        <v>1293.063</v>
      </c>
      <c r="G9" s="19">
        <v>1518.752</v>
      </c>
      <c r="H9" s="19">
        <v>1696</v>
      </c>
      <c r="I9" s="19">
        <v>1850</v>
      </c>
      <c r="J9" s="19">
        <v>2009</v>
      </c>
      <c r="K9" s="19">
        <v>2198</v>
      </c>
      <c r="L9" s="19">
        <v>2305</v>
      </c>
      <c r="M9" s="19">
        <v>2364</v>
      </c>
      <c r="N9" s="19">
        <v>2411</v>
      </c>
      <c r="O9" s="19">
        <v>2465</v>
      </c>
      <c r="P9" s="19">
        <v>2513</v>
      </c>
      <c r="Q9" s="19">
        <v>2558</v>
      </c>
      <c r="R9" s="19">
        <v>2607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5">
      <c r="A10" s="1"/>
      <c r="B10" s="18" t="s">
        <v>5</v>
      </c>
      <c r="C10" s="18"/>
      <c r="D10" s="18"/>
      <c r="E10" s="1"/>
      <c r="F10" s="19">
        <v>7427.091</v>
      </c>
      <c r="G10" s="19">
        <v>7158.401</v>
      </c>
      <c r="H10" s="19">
        <f>7051+28</f>
        <v>7079</v>
      </c>
      <c r="I10" s="19">
        <f>7189+30</f>
        <v>7219</v>
      </c>
      <c r="J10" s="19">
        <f>7457+34</f>
        <v>7491</v>
      </c>
      <c r="K10" s="19">
        <f>7853+39</f>
        <v>7892</v>
      </c>
      <c r="L10" s="19">
        <f>8130+43</f>
        <v>8173</v>
      </c>
      <c r="M10" s="19">
        <f>8441+46</f>
        <v>8487</v>
      </c>
      <c r="N10" s="19">
        <f>8761+49</f>
        <v>8810</v>
      </c>
      <c r="O10" s="19">
        <f>9103+54</f>
        <v>9157</v>
      </c>
      <c r="P10" s="19">
        <f>9445+58</f>
        <v>9503</v>
      </c>
      <c r="Q10" s="19">
        <f>9841+63</f>
        <v>9904</v>
      </c>
      <c r="R10" s="19">
        <f>10262+68</f>
        <v>10330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5">
      <c r="A11" s="1"/>
      <c r="B11" s="18" t="s">
        <v>6</v>
      </c>
      <c r="C11" s="18"/>
      <c r="D11" s="18"/>
      <c r="E11" s="1"/>
      <c r="F11" s="19">
        <v>3320.857</v>
      </c>
      <c r="G11" s="19">
        <v>1488.705</v>
      </c>
      <c r="H11" s="19">
        <v>1572</v>
      </c>
      <c r="I11" s="19">
        <v>1818</v>
      </c>
      <c r="J11" s="19">
        <v>2153</v>
      </c>
      <c r="K11" s="19">
        <v>2504</v>
      </c>
      <c r="L11" s="19">
        <v>2834</v>
      </c>
      <c r="M11" s="19">
        <v>3103</v>
      </c>
      <c r="N11" s="19">
        <v>3343</v>
      </c>
      <c r="O11" s="19">
        <v>3577</v>
      </c>
      <c r="P11" s="19">
        <v>3843</v>
      </c>
      <c r="Q11" s="19">
        <v>4168</v>
      </c>
      <c r="R11" s="19">
        <v>4522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5">
      <c r="A12" s="1"/>
      <c r="B12" s="18" t="s">
        <v>7</v>
      </c>
      <c r="C12" s="18"/>
      <c r="D12" s="18"/>
      <c r="E12" s="1"/>
      <c r="F12" s="19">
        <v>442.134</v>
      </c>
      <c r="G12" s="19">
        <v>342.723</v>
      </c>
      <c r="H12" s="19">
        <v>356</v>
      </c>
      <c r="I12" s="19">
        <v>379</v>
      </c>
      <c r="J12" s="19">
        <v>400</v>
      </c>
      <c r="K12" s="19">
        <v>419</v>
      </c>
      <c r="L12" s="19">
        <v>435</v>
      </c>
      <c r="M12" s="19">
        <v>450</v>
      </c>
      <c r="N12" s="19">
        <v>464</v>
      </c>
      <c r="O12" s="19">
        <v>477</v>
      </c>
      <c r="P12" s="19">
        <v>490</v>
      </c>
      <c r="Q12" s="19">
        <v>502</v>
      </c>
      <c r="R12" s="19">
        <v>514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5">
      <c r="A13" s="1"/>
      <c r="B13" s="18" t="s">
        <v>8</v>
      </c>
      <c r="C13" s="18"/>
      <c r="D13" s="18"/>
      <c r="E13" s="1"/>
      <c r="F13" s="19">
        <v>921.289</v>
      </c>
      <c r="G13" s="19">
        <v>609.611</v>
      </c>
      <c r="H13" s="19">
        <v>891</v>
      </c>
      <c r="I13" s="19">
        <v>938</v>
      </c>
      <c r="J13" s="19">
        <v>986</v>
      </c>
      <c r="K13" s="19">
        <v>1035</v>
      </c>
      <c r="L13" s="19">
        <v>1082</v>
      </c>
      <c r="M13" s="19">
        <v>1129</v>
      </c>
      <c r="N13" s="19">
        <v>1178</v>
      </c>
      <c r="O13" s="19">
        <v>1229</v>
      </c>
      <c r="P13" s="19">
        <v>1282</v>
      </c>
      <c r="Q13" s="19">
        <v>1337</v>
      </c>
      <c r="R13" s="19">
        <v>1395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5">
      <c r="A14" s="1"/>
      <c r="B14" s="18" t="s">
        <v>20</v>
      </c>
      <c r="C14" s="18"/>
      <c r="D14" s="18"/>
      <c r="E14" s="1"/>
      <c r="F14" s="19">
        <f>SUM(F8:F13)</f>
        <v>31373.679</v>
      </c>
      <c r="G14" s="19">
        <f>SUM(G8:G13)</f>
        <v>28039.952000000005</v>
      </c>
      <c r="H14" s="19">
        <f aca="true" t="shared" si="0" ref="H14:R14">SUM(H8:H13)</f>
        <v>28759</v>
      </c>
      <c r="I14" s="19">
        <f t="shared" si="0"/>
        <v>29669</v>
      </c>
      <c r="J14" s="19">
        <f t="shared" si="0"/>
        <v>30746</v>
      </c>
      <c r="K14" s="19">
        <f t="shared" si="0"/>
        <v>31936</v>
      </c>
      <c r="L14" s="19">
        <f t="shared" si="0"/>
        <v>33069</v>
      </c>
      <c r="M14" s="19">
        <f t="shared" si="0"/>
        <v>34104</v>
      </c>
      <c r="N14" s="19">
        <f t="shared" si="0"/>
        <v>35052</v>
      </c>
      <c r="O14" s="19">
        <f t="shared" si="0"/>
        <v>36014</v>
      </c>
      <c r="P14" s="19">
        <f t="shared" si="0"/>
        <v>37028</v>
      </c>
      <c r="Q14" s="19">
        <f t="shared" si="0"/>
        <v>38161</v>
      </c>
      <c r="R14" s="19">
        <f t="shared" si="0"/>
        <v>39363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5">
      <c r="A15" s="1"/>
      <c r="B15" s="18" t="s">
        <v>9</v>
      </c>
      <c r="C15" s="18"/>
      <c r="D15" s="18"/>
      <c r="E15" s="1"/>
      <c r="F15" s="19">
        <v>208.847</v>
      </c>
      <c r="G15" s="19">
        <v>215.351</v>
      </c>
      <c r="H15" s="19">
        <v>251</v>
      </c>
      <c r="I15" s="19">
        <v>256</v>
      </c>
      <c r="J15" s="19">
        <v>271</v>
      </c>
      <c r="K15" s="19">
        <v>277</v>
      </c>
      <c r="L15" s="19">
        <v>284</v>
      </c>
      <c r="M15" s="19">
        <v>289</v>
      </c>
      <c r="N15" s="19">
        <v>294</v>
      </c>
      <c r="O15" s="19">
        <v>299</v>
      </c>
      <c r="P15" s="19">
        <v>306</v>
      </c>
      <c r="Q15" s="19">
        <v>314</v>
      </c>
      <c r="R15" s="19">
        <v>320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5">
      <c r="A16" s="1"/>
      <c r="B16" s="18" t="s">
        <v>11</v>
      </c>
      <c r="C16" s="18"/>
      <c r="D16" s="18"/>
      <c r="E16" s="1"/>
      <c r="F16" s="19">
        <f>+F14-F15</f>
        <v>31164.832</v>
      </c>
      <c r="G16" s="19">
        <f>+G14-G15</f>
        <v>27824.601000000006</v>
      </c>
      <c r="H16" s="19">
        <f aca="true" t="shared" si="1" ref="H16:R16">+H14-H15</f>
        <v>28508</v>
      </c>
      <c r="I16" s="19">
        <f t="shared" si="1"/>
        <v>29413</v>
      </c>
      <c r="J16" s="19">
        <f t="shared" si="1"/>
        <v>30475</v>
      </c>
      <c r="K16" s="19">
        <f t="shared" si="1"/>
        <v>31659</v>
      </c>
      <c r="L16" s="19">
        <f t="shared" si="1"/>
        <v>32785</v>
      </c>
      <c r="M16" s="19">
        <f t="shared" si="1"/>
        <v>33815</v>
      </c>
      <c r="N16" s="19">
        <f t="shared" si="1"/>
        <v>34758</v>
      </c>
      <c r="O16" s="19">
        <f t="shared" si="1"/>
        <v>35715</v>
      </c>
      <c r="P16" s="19">
        <f t="shared" si="1"/>
        <v>36722</v>
      </c>
      <c r="Q16" s="19">
        <f t="shared" si="1"/>
        <v>37847</v>
      </c>
      <c r="R16" s="19">
        <f t="shared" si="1"/>
        <v>39043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5">
      <c r="A17" s="1"/>
      <c r="B17" s="18" t="s">
        <v>10</v>
      </c>
      <c r="C17" s="18"/>
      <c r="D17" s="18"/>
      <c r="E17" s="1"/>
      <c r="F17" s="19">
        <v>830.530509</v>
      </c>
      <c r="G17" s="19">
        <v>924.92184</v>
      </c>
      <c r="H17" s="19">
        <v>830</v>
      </c>
      <c r="I17" s="19">
        <v>843</v>
      </c>
      <c r="J17" s="19">
        <v>872</v>
      </c>
      <c r="K17" s="19">
        <v>910</v>
      </c>
      <c r="L17" s="19">
        <v>941</v>
      </c>
      <c r="M17" s="19">
        <v>973</v>
      </c>
      <c r="N17" s="19">
        <v>1006</v>
      </c>
      <c r="O17" s="19">
        <v>1039</v>
      </c>
      <c r="P17" s="19">
        <v>1073</v>
      </c>
      <c r="Q17" s="19">
        <v>1112</v>
      </c>
      <c r="R17" s="19">
        <v>1154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5">
      <c r="A18" s="1"/>
      <c r="B18" s="20" t="s">
        <v>11</v>
      </c>
      <c r="C18" s="21"/>
      <c r="D18" s="21"/>
      <c r="E18" s="22"/>
      <c r="F18" s="23">
        <f>+F16-F17</f>
        <v>30334.301491</v>
      </c>
      <c r="G18" s="23">
        <f>+G16-G17</f>
        <v>26899.679160000007</v>
      </c>
      <c r="H18" s="23">
        <f aca="true" t="shared" si="2" ref="H18:Q18">+H16-H17</f>
        <v>27678</v>
      </c>
      <c r="I18" s="23">
        <f t="shared" si="2"/>
        <v>28570</v>
      </c>
      <c r="J18" s="23">
        <f t="shared" si="2"/>
        <v>29603</v>
      </c>
      <c r="K18" s="23">
        <f t="shared" si="2"/>
        <v>30749</v>
      </c>
      <c r="L18" s="23">
        <f t="shared" si="2"/>
        <v>31844</v>
      </c>
      <c r="M18" s="23">
        <f t="shared" si="2"/>
        <v>32842</v>
      </c>
      <c r="N18" s="23">
        <f t="shared" si="2"/>
        <v>33752</v>
      </c>
      <c r="O18" s="23">
        <f t="shared" si="2"/>
        <v>34676</v>
      </c>
      <c r="P18" s="23">
        <f t="shared" si="2"/>
        <v>35649</v>
      </c>
      <c r="Q18" s="23">
        <f t="shared" si="2"/>
        <v>36735</v>
      </c>
      <c r="R18" s="24">
        <f>+R16-R17</f>
        <v>37889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9" customHeight="1">
      <c r="A19" s="1"/>
      <c r="B19" s="25"/>
      <c r="C19" s="25"/>
      <c r="D19" s="25"/>
      <c r="E19" s="25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6.75" customHeight="1">
      <c r="A20" s="1"/>
      <c r="C20" s="18"/>
      <c r="D20" s="18"/>
      <c r="E20" s="1"/>
      <c r="F20" s="2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5">
      <c r="A21" s="1"/>
      <c r="B21" s="18" t="s">
        <v>16</v>
      </c>
      <c r="C21" s="1"/>
      <c r="D21" s="18"/>
      <c r="E21" s="1"/>
      <c r="F21" s="2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5">
      <c r="A22" s="1"/>
      <c r="B22" s="18" t="s">
        <v>3</v>
      </c>
      <c r="C22" s="18"/>
      <c r="D22" s="18"/>
      <c r="E22" s="1"/>
      <c r="F22" s="27"/>
      <c r="G22" s="19">
        <f>+G8-F8</f>
        <v>-1047.4850000000006</v>
      </c>
      <c r="H22" s="19">
        <f aca="true" t="shared" si="3" ref="H22:R22">+H8-G8</f>
        <v>243.2400000000016</v>
      </c>
      <c r="I22" s="19">
        <f t="shared" si="3"/>
        <v>300</v>
      </c>
      <c r="J22" s="19">
        <f t="shared" si="3"/>
        <v>242</v>
      </c>
      <c r="K22" s="19">
        <f t="shared" si="3"/>
        <v>181</v>
      </c>
      <c r="L22" s="19">
        <f t="shared" si="3"/>
        <v>352</v>
      </c>
      <c r="M22" s="19">
        <f t="shared" si="3"/>
        <v>331</v>
      </c>
      <c r="N22" s="19">
        <f t="shared" si="3"/>
        <v>275</v>
      </c>
      <c r="O22" s="19">
        <f t="shared" si="3"/>
        <v>263</v>
      </c>
      <c r="P22" s="19">
        <f t="shared" si="3"/>
        <v>288</v>
      </c>
      <c r="Q22" s="19">
        <f t="shared" si="3"/>
        <v>295</v>
      </c>
      <c r="R22" s="19">
        <f t="shared" si="3"/>
        <v>303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5">
      <c r="A23" s="1"/>
      <c r="B23" s="18" t="s">
        <v>4</v>
      </c>
      <c r="C23" s="18"/>
      <c r="D23" s="18"/>
      <c r="E23" s="1"/>
      <c r="F23" s="27"/>
      <c r="G23" s="19">
        <f aca="true" t="shared" si="4" ref="G23:R32">+G9-F9</f>
        <v>225.68899999999985</v>
      </c>
      <c r="H23" s="19">
        <f t="shared" si="4"/>
        <v>177.24800000000005</v>
      </c>
      <c r="I23" s="19">
        <f t="shared" si="4"/>
        <v>154</v>
      </c>
      <c r="J23" s="19">
        <f t="shared" si="4"/>
        <v>159</v>
      </c>
      <c r="K23" s="19">
        <f t="shared" si="4"/>
        <v>189</v>
      </c>
      <c r="L23" s="19">
        <f t="shared" si="4"/>
        <v>107</v>
      </c>
      <c r="M23" s="19">
        <f t="shared" si="4"/>
        <v>59</v>
      </c>
      <c r="N23" s="19">
        <f t="shared" si="4"/>
        <v>47</v>
      </c>
      <c r="O23" s="19">
        <f t="shared" si="4"/>
        <v>54</v>
      </c>
      <c r="P23" s="19">
        <f t="shared" si="4"/>
        <v>48</v>
      </c>
      <c r="Q23" s="19">
        <f t="shared" si="4"/>
        <v>45</v>
      </c>
      <c r="R23" s="19">
        <f t="shared" si="4"/>
        <v>49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5">
      <c r="A24" s="1"/>
      <c r="B24" s="18" t="s">
        <v>5</v>
      </c>
      <c r="C24" s="18"/>
      <c r="D24" s="18"/>
      <c r="E24" s="1"/>
      <c r="F24" s="27"/>
      <c r="G24" s="19">
        <f t="shared" si="4"/>
        <v>-268.6900000000005</v>
      </c>
      <c r="H24" s="19">
        <f t="shared" si="4"/>
        <v>-79.40099999999984</v>
      </c>
      <c r="I24" s="19">
        <f t="shared" si="4"/>
        <v>140</v>
      </c>
      <c r="J24" s="19">
        <f t="shared" si="4"/>
        <v>272</v>
      </c>
      <c r="K24" s="19">
        <f t="shared" si="4"/>
        <v>401</v>
      </c>
      <c r="L24" s="19">
        <f t="shared" si="4"/>
        <v>281</v>
      </c>
      <c r="M24" s="19">
        <f t="shared" si="4"/>
        <v>314</v>
      </c>
      <c r="N24" s="19">
        <f t="shared" si="4"/>
        <v>323</v>
      </c>
      <c r="O24" s="19">
        <f t="shared" si="4"/>
        <v>347</v>
      </c>
      <c r="P24" s="19">
        <f t="shared" si="4"/>
        <v>346</v>
      </c>
      <c r="Q24" s="19">
        <f t="shared" si="4"/>
        <v>401</v>
      </c>
      <c r="R24" s="19">
        <f t="shared" si="4"/>
        <v>426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5">
      <c r="A25" s="1"/>
      <c r="B25" s="18" t="s">
        <v>6</v>
      </c>
      <c r="C25" s="18"/>
      <c r="D25" s="18"/>
      <c r="E25" s="1"/>
      <c r="F25" s="27"/>
      <c r="G25" s="19">
        <f t="shared" si="4"/>
        <v>-1832.152</v>
      </c>
      <c r="H25" s="19">
        <f t="shared" si="4"/>
        <v>83.29500000000007</v>
      </c>
      <c r="I25" s="19">
        <f t="shared" si="4"/>
        <v>246</v>
      </c>
      <c r="J25" s="19">
        <f t="shared" si="4"/>
        <v>335</v>
      </c>
      <c r="K25" s="19">
        <f t="shared" si="4"/>
        <v>351</v>
      </c>
      <c r="L25" s="19">
        <f t="shared" si="4"/>
        <v>330</v>
      </c>
      <c r="M25" s="19">
        <f t="shared" si="4"/>
        <v>269</v>
      </c>
      <c r="N25" s="19">
        <f t="shared" si="4"/>
        <v>240</v>
      </c>
      <c r="O25" s="19">
        <f t="shared" si="4"/>
        <v>234</v>
      </c>
      <c r="P25" s="19">
        <f t="shared" si="4"/>
        <v>266</v>
      </c>
      <c r="Q25" s="19">
        <f t="shared" si="4"/>
        <v>325</v>
      </c>
      <c r="R25" s="19">
        <f t="shared" si="4"/>
        <v>354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5">
      <c r="A26" s="1"/>
      <c r="B26" s="18" t="s">
        <v>7</v>
      </c>
      <c r="C26" s="18"/>
      <c r="D26" s="18"/>
      <c r="E26" s="1"/>
      <c r="F26" s="27"/>
      <c r="G26" s="19">
        <f t="shared" si="4"/>
        <v>-99.411</v>
      </c>
      <c r="H26" s="19">
        <f t="shared" si="4"/>
        <v>13.276999999999987</v>
      </c>
      <c r="I26" s="19">
        <f t="shared" si="4"/>
        <v>23</v>
      </c>
      <c r="J26" s="19">
        <f t="shared" si="4"/>
        <v>21</v>
      </c>
      <c r="K26" s="19">
        <f t="shared" si="4"/>
        <v>19</v>
      </c>
      <c r="L26" s="19">
        <f t="shared" si="4"/>
        <v>16</v>
      </c>
      <c r="M26" s="19">
        <f t="shared" si="4"/>
        <v>15</v>
      </c>
      <c r="N26" s="19">
        <f t="shared" si="4"/>
        <v>14</v>
      </c>
      <c r="O26" s="19">
        <f t="shared" si="4"/>
        <v>13</v>
      </c>
      <c r="P26" s="19">
        <f t="shared" si="4"/>
        <v>13</v>
      </c>
      <c r="Q26" s="19">
        <f t="shared" si="4"/>
        <v>12</v>
      </c>
      <c r="R26" s="19">
        <f t="shared" si="4"/>
        <v>12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5">
      <c r="A27" s="1"/>
      <c r="B27" s="18" t="s">
        <v>8</v>
      </c>
      <c r="C27" s="18"/>
      <c r="D27" s="18"/>
      <c r="E27" s="1"/>
      <c r="F27" s="27"/>
      <c r="G27" s="19">
        <f t="shared" si="4"/>
        <v>-311.678</v>
      </c>
      <c r="H27" s="19">
        <f t="shared" si="4"/>
        <v>281.389</v>
      </c>
      <c r="I27" s="19">
        <f t="shared" si="4"/>
        <v>47</v>
      </c>
      <c r="J27" s="19">
        <f t="shared" si="4"/>
        <v>48</v>
      </c>
      <c r="K27" s="19">
        <f t="shared" si="4"/>
        <v>49</v>
      </c>
      <c r="L27" s="19">
        <f t="shared" si="4"/>
        <v>47</v>
      </c>
      <c r="M27" s="19">
        <f t="shared" si="4"/>
        <v>47</v>
      </c>
      <c r="N27" s="19">
        <f t="shared" si="4"/>
        <v>49</v>
      </c>
      <c r="O27" s="19">
        <f t="shared" si="4"/>
        <v>51</v>
      </c>
      <c r="P27" s="19">
        <f t="shared" si="4"/>
        <v>53</v>
      </c>
      <c r="Q27" s="19">
        <f t="shared" si="4"/>
        <v>55</v>
      </c>
      <c r="R27" s="19">
        <f t="shared" si="4"/>
        <v>58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5">
      <c r="A28" s="1"/>
      <c r="B28" s="18" t="s">
        <v>20</v>
      </c>
      <c r="C28" s="18"/>
      <c r="D28" s="18"/>
      <c r="E28" s="1"/>
      <c r="F28" s="27"/>
      <c r="G28" s="19">
        <f t="shared" si="4"/>
        <v>-3333.7269999999953</v>
      </c>
      <c r="H28" s="19">
        <f t="shared" si="4"/>
        <v>719.0479999999952</v>
      </c>
      <c r="I28" s="19">
        <f t="shared" si="4"/>
        <v>910</v>
      </c>
      <c r="J28" s="19">
        <f t="shared" si="4"/>
        <v>1077</v>
      </c>
      <c r="K28" s="19">
        <f t="shared" si="4"/>
        <v>1190</v>
      </c>
      <c r="L28" s="19">
        <f t="shared" si="4"/>
        <v>1133</v>
      </c>
      <c r="M28" s="19">
        <f t="shared" si="4"/>
        <v>1035</v>
      </c>
      <c r="N28" s="19">
        <f t="shared" si="4"/>
        <v>948</v>
      </c>
      <c r="O28" s="19">
        <f t="shared" si="4"/>
        <v>962</v>
      </c>
      <c r="P28" s="19">
        <f t="shared" si="4"/>
        <v>1014</v>
      </c>
      <c r="Q28" s="19">
        <f t="shared" si="4"/>
        <v>1133</v>
      </c>
      <c r="R28" s="19">
        <f t="shared" si="4"/>
        <v>1202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5">
      <c r="A29" s="1"/>
      <c r="B29" s="18" t="s">
        <v>9</v>
      </c>
      <c r="C29" s="18"/>
      <c r="D29" s="18"/>
      <c r="E29" s="1"/>
      <c r="F29" s="27"/>
      <c r="G29" s="19">
        <f t="shared" si="4"/>
        <v>6.503999999999991</v>
      </c>
      <c r="H29" s="19">
        <f t="shared" si="4"/>
        <v>35.649</v>
      </c>
      <c r="I29" s="19">
        <f t="shared" si="4"/>
        <v>5</v>
      </c>
      <c r="J29" s="19">
        <f t="shared" si="4"/>
        <v>15</v>
      </c>
      <c r="K29" s="19">
        <f t="shared" si="4"/>
        <v>6</v>
      </c>
      <c r="L29" s="19">
        <f t="shared" si="4"/>
        <v>7</v>
      </c>
      <c r="M29" s="19">
        <f t="shared" si="4"/>
        <v>5</v>
      </c>
      <c r="N29" s="19">
        <f t="shared" si="4"/>
        <v>5</v>
      </c>
      <c r="O29" s="19">
        <f t="shared" si="4"/>
        <v>5</v>
      </c>
      <c r="P29" s="19">
        <f t="shared" si="4"/>
        <v>7</v>
      </c>
      <c r="Q29" s="19">
        <f t="shared" si="4"/>
        <v>8</v>
      </c>
      <c r="R29" s="19">
        <f t="shared" si="4"/>
        <v>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5">
      <c r="A30" s="1"/>
      <c r="B30" s="18" t="s">
        <v>11</v>
      </c>
      <c r="C30" s="18"/>
      <c r="D30" s="18"/>
      <c r="E30" s="1"/>
      <c r="F30" s="27"/>
      <c r="G30" s="19">
        <f t="shared" si="4"/>
        <v>-3340.2309999999925</v>
      </c>
      <c r="H30" s="19">
        <f t="shared" si="4"/>
        <v>683.398999999994</v>
      </c>
      <c r="I30" s="19">
        <f t="shared" si="4"/>
        <v>905</v>
      </c>
      <c r="J30" s="19">
        <f t="shared" si="4"/>
        <v>1062</v>
      </c>
      <c r="K30" s="19">
        <f t="shared" si="4"/>
        <v>1184</v>
      </c>
      <c r="L30" s="19">
        <f t="shared" si="4"/>
        <v>1126</v>
      </c>
      <c r="M30" s="19">
        <f t="shared" si="4"/>
        <v>1030</v>
      </c>
      <c r="N30" s="19">
        <f t="shared" si="4"/>
        <v>943</v>
      </c>
      <c r="O30" s="19">
        <f t="shared" si="4"/>
        <v>957</v>
      </c>
      <c r="P30" s="19">
        <f t="shared" si="4"/>
        <v>1007</v>
      </c>
      <c r="Q30" s="19">
        <f t="shared" si="4"/>
        <v>1125</v>
      </c>
      <c r="R30" s="19">
        <f t="shared" si="4"/>
        <v>1196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5">
      <c r="A31" s="1"/>
      <c r="B31" s="18" t="s">
        <v>10</v>
      </c>
      <c r="C31" s="18"/>
      <c r="D31" s="18"/>
      <c r="E31" s="1"/>
      <c r="F31" s="27"/>
      <c r="G31" s="19">
        <f t="shared" si="4"/>
        <v>94.39133099999992</v>
      </c>
      <c r="H31" s="19">
        <f t="shared" si="4"/>
        <v>-94.92183999999997</v>
      </c>
      <c r="I31" s="19">
        <f t="shared" si="4"/>
        <v>13</v>
      </c>
      <c r="J31" s="19">
        <f t="shared" si="4"/>
        <v>29</v>
      </c>
      <c r="K31" s="19">
        <f t="shared" si="4"/>
        <v>38</v>
      </c>
      <c r="L31" s="19">
        <f t="shared" si="4"/>
        <v>31</v>
      </c>
      <c r="M31" s="19">
        <f t="shared" si="4"/>
        <v>32</v>
      </c>
      <c r="N31" s="19">
        <f t="shared" si="4"/>
        <v>33</v>
      </c>
      <c r="O31" s="19">
        <f t="shared" si="4"/>
        <v>33</v>
      </c>
      <c r="P31" s="19">
        <f t="shared" si="4"/>
        <v>34</v>
      </c>
      <c r="Q31" s="19">
        <f t="shared" si="4"/>
        <v>39</v>
      </c>
      <c r="R31" s="19">
        <f t="shared" si="4"/>
        <v>42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5">
      <c r="A32" s="1"/>
      <c r="B32" s="20" t="s">
        <v>11</v>
      </c>
      <c r="C32" s="21"/>
      <c r="D32" s="21"/>
      <c r="E32" s="21"/>
      <c r="F32" s="23"/>
      <c r="G32" s="23">
        <f t="shared" si="4"/>
        <v>-3434.6223309999914</v>
      </c>
      <c r="H32" s="23">
        <f t="shared" si="4"/>
        <v>778.320839999993</v>
      </c>
      <c r="I32" s="23">
        <f t="shared" si="4"/>
        <v>892</v>
      </c>
      <c r="J32" s="23">
        <f t="shared" si="4"/>
        <v>1033</v>
      </c>
      <c r="K32" s="23">
        <f t="shared" si="4"/>
        <v>1146</v>
      </c>
      <c r="L32" s="23">
        <f t="shared" si="4"/>
        <v>1095</v>
      </c>
      <c r="M32" s="23">
        <f t="shared" si="4"/>
        <v>998</v>
      </c>
      <c r="N32" s="23">
        <f t="shared" si="4"/>
        <v>910</v>
      </c>
      <c r="O32" s="23">
        <f t="shared" si="4"/>
        <v>924</v>
      </c>
      <c r="P32" s="23">
        <f t="shared" si="4"/>
        <v>973</v>
      </c>
      <c r="Q32" s="23">
        <f t="shared" si="4"/>
        <v>1086</v>
      </c>
      <c r="R32" s="24">
        <f t="shared" si="4"/>
        <v>1154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6.75" customHeight="1">
      <c r="A33" s="1"/>
      <c r="C33" s="18"/>
      <c r="D33" s="18"/>
      <c r="E33" s="1"/>
      <c r="F33" s="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9" customHeight="1">
      <c r="A34" s="1"/>
      <c r="C34" s="18"/>
      <c r="D34" s="18"/>
      <c r="E34" s="1"/>
      <c r="F34" s="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5">
      <c r="A35" s="1"/>
      <c r="B35" s="18" t="s">
        <v>17</v>
      </c>
      <c r="C35" s="18"/>
      <c r="D35" s="18"/>
      <c r="E35" s="1"/>
      <c r="F35" s="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5">
      <c r="A36" s="1"/>
      <c r="B36" s="18" t="s">
        <v>3</v>
      </c>
      <c r="C36" s="18"/>
      <c r="D36" s="18"/>
      <c r="E36" s="1"/>
      <c r="F36" s="1"/>
      <c r="G36" s="29">
        <f>+G8/F8-1</f>
        <v>-0.05829321154005085</v>
      </c>
      <c r="H36" s="29">
        <f aca="true" t="shared" si="5" ref="H36:R36">+H8/G8-1</f>
        <v>0.014374391316269719</v>
      </c>
      <c r="I36" s="29">
        <f t="shared" si="5"/>
        <v>0.01747742499271765</v>
      </c>
      <c r="J36" s="29">
        <f t="shared" si="5"/>
        <v>0.013856283996564578</v>
      </c>
      <c r="K36" s="29">
        <f t="shared" si="5"/>
        <v>0.010221946123002201</v>
      </c>
      <c r="L36" s="29">
        <f t="shared" si="5"/>
        <v>0.019677996422182487</v>
      </c>
      <c r="M36" s="29">
        <f t="shared" si="5"/>
        <v>0.018146929824561342</v>
      </c>
      <c r="N36" s="29">
        <f t="shared" si="5"/>
        <v>0.014808034031554618</v>
      </c>
      <c r="O36" s="29">
        <f t="shared" si="5"/>
        <v>0.013955215960946621</v>
      </c>
      <c r="P36" s="29">
        <f t="shared" si="5"/>
        <v>0.015071432309383015</v>
      </c>
      <c r="Q36" s="29">
        <f t="shared" si="5"/>
        <v>0.015208537402691125</v>
      </c>
      <c r="R36" s="29">
        <f t="shared" si="5"/>
        <v>0.015386959171237002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5">
      <c r="A37" s="1"/>
      <c r="B37" s="18" t="s">
        <v>4</v>
      </c>
      <c r="C37" s="18"/>
      <c r="D37" s="18"/>
      <c r="E37" s="1"/>
      <c r="F37" s="1"/>
      <c r="G37" s="29">
        <f aca="true" t="shared" si="6" ref="G37:R46">+G9/F9-1</f>
        <v>0.1745382862242597</v>
      </c>
      <c r="H37" s="29">
        <f t="shared" si="6"/>
        <v>0.11670634837024085</v>
      </c>
      <c r="I37" s="29">
        <f t="shared" si="6"/>
        <v>0.09080188679245293</v>
      </c>
      <c r="J37" s="29">
        <f t="shared" si="6"/>
        <v>0.08594594594594596</v>
      </c>
      <c r="K37" s="29">
        <f t="shared" si="6"/>
        <v>0.0940766550522647</v>
      </c>
      <c r="L37" s="29">
        <f t="shared" si="6"/>
        <v>0.04868061874431295</v>
      </c>
      <c r="M37" s="29">
        <f t="shared" si="6"/>
        <v>0.025596529284164893</v>
      </c>
      <c r="N37" s="29">
        <f t="shared" si="6"/>
        <v>0.019881556683587043</v>
      </c>
      <c r="O37" s="29">
        <f t="shared" si="6"/>
        <v>0.022397345499792554</v>
      </c>
      <c r="P37" s="29">
        <f t="shared" si="6"/>
        <v>0.01947261663286004</v>
      </c>
      <c r="Q37" s="29">
        <f t="shared" si="6"/>
        <v>0.01790688420214881</v>
      </c>
      <c r="R37" s="29">
        <f t="shared" si="6"/>
        <v>0.01915559030492564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5">
      <c r="A38" s="1"/>
      <c r="B38" s="18" t="s">
        <v>5</v>
      </c>
      <c r="C38" s="18"/>
      <c r="D38" s="18"/>
      <c r="E38" s="1"/>
      <c r="F38" s="1"/>
      <c r="G38" s="29">
        <f t="shared" si="6"/>
        <v>-0.036177017354439345</v>
      </c>
      <c r="H38" s="29">
        <f t="shared" si="6"/>
        <v>-0.01109200225022322</v>
      </c>
      <c r="I38" s="29">
        <f t="shared" si="6"/>
        <v>0.019776804633422795</v>
      </c>
      <c r="J38" s="29">
        <f t="shared" si="6"/>
        <v>0.03767834880177312</v>
      </c>
      <c r="K38" s="29">
        <f t="shared" si="6"/>
        <v>0.05353090375116798</v>
      </c>
      <c r="L38" s="29">
        <f t="shared" si="6"/>
        <v>0.03560567663456671</v>
      </c>
      <c r="M38" s="29">
        <f t="shared" si="6"/>
        <v>0.03841918512174236</v>
      </c>
      <c r="N38" s="29">
        <f t="shared" si="6"/>
        <v>0.038058206669023154</v>
      </c>
      <c r="O38" s="29">
        <f t="shared" si="6"/>
        <v>0.03938706015891036</v>
      </c>
      <c r="P38" s="29">
        <f t="shared" si="6"/>
        <v>0.03778530086272802</v>
      </c>
      <c r="Q38" s="29">
        <f t="shared" si="6"/>
        <v>0.04219720088393131</v>
      </c>
      <c r="R38" s="29">
        <f t="shared" si="6"/>
        <v>0.04301292407108237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5">
      <c r="A39" s="1"/>
      <c r="B39" s="18" t="s">
        <v>6</v>
      </c>
      <c r="C39" s="18"/>
      <c r="D39" s="18"/>
      <c r="E39" s="1"/>
      <c r="F39" s="1"/>
      <c r="G39" s="29">
        <f t="shared" si="6"/>
        <v>-0.551710597595741</v>
      </c>
      <c r="H39" s="29">
        <f t="shared" si="6"/>
        <v>0.05595131338982551</v>
      </c>
      <c r="I39" s="29">
        <f t="shared" si="6"/>
        <v>0.1564885496183206</v>
      </c>
      <c r="J39" s="29">
        <f t="shared" si="6"/>
        <v>0.18426842684268419</v>
      </c>
      <c r="K39" s="29">
        <f t="shared" si="6"/>
        <v>0.16302833255921967</v>
      </c>
      <c r="L39" s="29">
        <f t="shared" si="6"/>
        <v>0.1317891373801916</v>
      </c>
      <c r="M39" s="29">
        <f t="shared" si="6"/>
        <v>0.09491884262526473</v>
      </c>
      <c r="N39" s="29">
        <f t="shared" si="6"/>
        <v>0.07734450531743464</v>
      </c>
      <c r="O39" s="29">
        <f t="shared" si="6"/>
        <v>0.06999700867484293</v>
      </c>
      <c r="P39" s="29">
        <f t="shared" si="6"/>
        <v>0.07436399217221146</v>
      </c>
      <c r="Q39" s="29">
        <f t="shared" si="6"/>
        <v>0.08456934686442885</v>
      </c>
      <c r="R39" s="29">
        <f t="shared" si="6"/>
        <v>0.084932821497121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5">
      <c r="A40" s="1"/>
      <c r="B40" s="18" t="s">
        <v>7</v>
      </c>
      <c r="C40" s="18"/>
      <c r="D40" s="18"/>
      <c r="E40" s="1"/>
      <c r="F40" s="1"/>
      <c r="G40" s="29">
        <f t="shared" si="6"/>
        <v>-0.22484359945174992</v>
      </c>
      <c r="H40" s="29">
        <f t="shared" si="6"/>
        <v>0.03873974025670868</v>
      </c>
      <c r="I40" s="29">
        <f t="shared" si="6"/>
        <v>0.06460674157303381</v>
      </c>
      <c r="J40" s="29">
        <f t="shared" si="6"/>
        <v>0.0554089709762533</v>
      </c>
      <c r="K40" s="29">
        <f t="shared" si="6"/>
        <v>0.0475000000000001</v>
      </c>
      <c r="L40" s="29">
        <f t="shared" si="6"/>
        <v>0.038186157517899666</v>
      </c>
      <c r="M40" s="29">
        <f t="shared" si="6"/>
        <v>0.034482758620689724</v>
      </c>
      <c r="N40" s="29">
        <f t="shared" si="6"/>
        <v>0.03111111111111109</v>
      </c>
      <c r="O40" s="29">
        <f t="shared" si="6"/>
        <v>0.028017241379310276</v>
      </c>
      <c r="P40" s="29">
        <f t="shared" si="6"/>
        <v>0.027253668763102645</v>
      </c>
      <c r="Q40" s="29">
        <f t="shared" si="6"/>
        <v>0.02448979591836742</v>
      </c>
      <c r="R40" s="29">
        <f t="shared" si="6"/>
        <v>0.0239043824701195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15">
      <c r="A41" s="1"/>
      <c r="B41" s="18" t="s">
        <v>8</v>
      </c>
      <c r="C41" s="18"/>
      <c r="D41" s="18"/>
      <c r="E41" s="1"/>
      <c r="F41" s="1"/>
      <c r="G41" s="29">
        <f t="shared" si="6"/>
        <v>-0.3383064380449565</v>
      </c>
      <c r="H41" s="29">
        <f t="shared" si="6"/>
        <v>0.4615877994327531</v>
      </c>
      <c r="I41" s="29">
        <f t="shared" si="6"/>
        <v>0.052749719416386176</v>
      </c>
      <c r="J41" s="29">
        <f t="shared" si="6"/>
        <v>0.05117270788912576</v>
      </c>
      <c r="K41" s="29">
        <f t="shared" si="6"/>
        <v>0.049695740365111485</v>
      </c>
      <c r="L41" s="29">
        <f t="shared" si="6"/>
        <v>0.04541062801932361</v>
      </c>
      <c r="M41" s="29">
        <f t="shared" si="6"/>
        <v>0.043438077634011085</v>
      </c>
      <c r="N41" s="29">
        <f t="shared" si="6"/>
        <v>0.043401240035429556</v>
      </c>
      <c r="O41" s="29">
        <f t="shared" si="6"/>
        <v>0.04329371816638372</v>
      </c>
      <c r="P41" s="29">
        <f t="shared" si="6"/>
        <v>0.04312449145646857</v>
      </c>
      <c r="Q41" s="29">
        <f t="shared" si="6"/>
        <v>0.04290171606864268</v>
      </c>
      <c r="R41" s="29">
        <f t="shared" si="6"/>
        <v>0.04338070306656694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5">
      <c r="A42" s="1"/>
      <c r="B42" s="18" t="s">
        <v>20</v>
      </c>
      <c r="C42" s="18"/>
      <c r="D42" s="18"/>
      <c r="E42" s="1"/>
      <c r="F42" s="1"/>
      <c r="G42" s="29">
        <f t="shared" si="6"/>
        <v>-0.10625872088510868</v>
      </c>
      <c r="H42" s="29">
        <f t="shared" si="6"/>
        <v>0.025643695823730273</v>
      </c>
      <c r="I42" s="29">
        <f t="shared" si="6"/>
        <v>0.03164226850724994</v>
      </c>
      <c r="J42" s="29">
        <f t="shared" si="6"/>
        <v>0.0363005156897771</v>
      </c>
      <c r="K42" s="29">
        <f t="shared" si="6"/>
        <v>0.03870422168737386</v>
      </c>
      <c r="L42" s="29">
        <f t="shared" si="6"/>
        <v>0.03547720440881763</v>
      </c>
      <c r="M42" s="29">
        <f t="shared" si="6"/>
        <v>0.03129819468384287</v>
      </c>
      <c r="N42" s="29">
        <f t="shared" si="6"/>
        <v>0.027797325826882435</v>
      </c>
      <c r="O42" s="29">
        <f t="shared" si="6"/>
        <v>0.02744493894784883</v>
      </c>
      <c r="P42" s="29">
        <f t="shared" si="6"/>
        <v>0.02815571722108068</v>
      </c>
      <c r="Q42" s="29">
        <f t="shared" si="6"/>
        <v>0.03059846602571037</v>
      </c>
      <c r="R42" s="29">
        <f t="shared" si="6"/>
        <v>0.0314981263593721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15">
      <c r="A43" s="1"/>
      <c r="B43" s="18" t="s">
        <v>9</v>
      </c>
      <c r="C43" s="18"/>
      <c r="D43" s="18"/>
      <c r="E43" s="1"/>
      <c r="F43" s="1"/>
      <c r="G43" s="29">
        <f t="shared" si="6"/>
        <v>0.031142415260932532</v>
      </c>
      <c r="H43" s="29">
        <f t="shared" si="6"/>
        <v>0.16553905020176374</v>
      </c>
      <c r="I43" s="29">
        <f t="shared" si="6"/>
        <v>0.019920318725099584</v>
      </c>
      <c r="J43" s="29">
        <f t="shared" si="6"/>
        <v>0.05859375</v>
      </c>
      <c r="K43" s="29">
        <f t="shared" si="6"/>
        <v>0.022140221402213944</v>
      </c>
      <c r="L43" s="29">
        <f t="shared" si="6"/>
        <v>0.025270758122743597</v>
      </c>
      <c r="M43" s="29">
        <f t="shared" si="6"/>
        <v>0.01760563380281699</v>
      </c>
      <c r="N43" s="29">
        <f t="shared" si="6"/>
        <v>0.01730103806228378</v>
      </c>
      <c r="O43" s="29">
        <f t="shared" si="6"/>
        <v>0.017006802721088343</v>
      </c>
      <c r="P43" s="29">
        <f t="shared" si="6"/>
        <v>0.02341137123745818</v>
      </c>
      <c r="Q43" s="29">
        <f t="shared" si="6"/>
        <v>0.02614379084967311</v>
      </c>
      <c r="R43" s="29">
        <f t="shared" si="6"/>
        <v>0.019108280254777066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15">
      <c r="A44" s="1"/>
      <c r="B44" s="18" t="s">
        <v>11</v>
      </c>
      <c r="C44" s="18"/>
      <c r="D44" s="18"/>
      <c r="E44" s="1"/>
      <c r="F44" s="1"/>
      <c r="G44" s="29">
        <f t="shared" si="6"/>
        <v>-0.10717949642725466</v>
      </c>
      <c r="H44" s="29">
        <f t="shared" si="6"/>
        <v>0.024560963156308846</v>
      </c>
      <c r="I44" s="29">
        <f t="shared" si="6"/>
        <v>0.031745474954398833</v>
      </c>
      <c r="J44" s="29">
        <f t="shared" si="6"/>
        <v>0.03610648352769186</v>
      </c>
      <c r="K44" s="29">
        <f t="shared" si="6"/>
        <v>0.038851517637407795</v>
      </c>
      <c r="L44" s="29">
        <f t="shared" si="6"/>
        <v>0.035566505575034046</v>
      </c>
      <c r="M44" s="29">
        <f t="shared" si="6"/>
        <v>0.031416806466371794</v>
      </c>
      <c r="N44" s="29">
        <f t="shared" si="6"/>
        <v>0.027887032382079013</v>
      </c>
      <c r="O44" s="29">
        <f t="shared" si="6"/>
        <v>0.027533229760055233</v>
      </c>
      <c r="P44" s="29">
        <f t="shared" si="6"/>
        <v>0.02819543609127817</v>
      </c>
      <c r="Q44" s="29">
        <f t="shared" si="6"/>
        <v>0.03063558629704266</v>
      </c>
      <c r="R44" s="29">
        <f t="shared" si="6"/>
        <v>0.03160091949163735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15">
      <c r="A45" s="1"/>
      <c r="B45" s="18" t="s">
        <v>10</v>
      </c>
      <c r="C45" s="18"/>
      <c r="D45" s="18"/>
      <c r="E45" s="1"/>
      <c r="F45" s="1"/>
      <c r="G45" s="29">
        <f t="shared" si="6"/>
        <v>0.11365185261364052</v>
      </c>
      <c r="H45" s="29">
        <f t="shared" si="6"/>
        <v>-0.1026268770991503</v>
      </c>
      <c r="I45" s="29">
        <f t="shared" si="6"/>
        <v>0.015662650602409567</v>
      </c>
      <c r="J45" s="29">
        <f t="shared" si="6"/>
        <v>0.03440094899169632</v>
      </c>
      <c r="K45" s="29">
        <f t="shared" si="6"/>
        <v>0.04357798165137616</v>
      </c>
      <c r="L45" s="29">
        <f t="shared" si="6"/>
        <v>0.03406593406593417</v>
      </c>
      <c r="M45" s="29">
        <f t="shared" si="6"/>
        <v>0.0340063761955367</v>
      </c>
      <c r="N45" s="29">
        <f t="shared" si="6"/>
        <v>0.033915724563206684</v>
      </c>
      <c r="O45" s="29">
        <f t="shared" si="6"/>
        <v>0.03280318091451284</v>
      </c>
      <c r="P45" s="29">
        <f t="shared" si="6"/>
        <v>0.03272377285851791</v>
      </c>
      <c r="Q45" s="29">
        <f t="shared" si="6"/>
        <v>0.0363466915191053</v>
      </c>
      <c r="R45" s="29">
        <f t="shared" si="6"/>
        <v>0.03776978417266186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15">
      <c r="A46" s="1"/>
      <c r="B46" s="20" t="s">
        <v>11</v>
      </c>
      <c r="C46" s="21"/>
      <c r="D46" s="21"/>
      <c r="E46" s="21"/>
      <c r="F46" s="23"/>
      <c r="G46" s="30">
        <f t="shared" si="6"/>
        <v>-0.11322569375856639</v>
      </c>
      <c r="H46" s="30">
        <f t="shared" si="6"/>
        <v>0.02893420532529478</v>
      </c>
      <c r="I46" s="30">
        <f t="shared" si="6"/>
        <v>0.03222776212154055</v>
      </c>
      <c r="J46" s="30">
        <f t="shared" si="6"/>
        <v>0.03615680784039199</v>
      </c>
      <c r="K46" s="30">
        <f t="shared" si="6"/>
        <v>0.03871229267303988</v>
      </c>
      <c r="L46" s="30">
        <f t="shared" si="6"/>
        <v>0.03561091417607076</v>
      </c>
      <c r="M46" s="30">
        <f t="shared" si="6"/>
        <v>0.03134028388393428</v>
      </c>
      <c r="N46" s="30">
        <f t="shared" si="6"/>
        <v>0.027708422142378675</v>
      </c>
      <c r="O46" s="30">
        <f t="shared" si="6"/>
        <v>0.027376155487082166</v>
      </c>
      <c r="P46" s="30">
        <f t="shared" si="6"/>
        <v>0.02805975314338438</v>
      </c>
      <c r="Q46" s="30">
        <f t="shared" si="6"/>
        <v>0.03046368762097118</v>
      </c>
      <c r="R46" s="31">
        <f t="shared" si="6"/>
        <v>0.03141418265958884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9" spans="2:3" ht="14.25">
      <c r="B49" s="33" t="s">
        <v>13</v>
      </c>
      <c r="C49" t="s">
        <v>18</v>
      </c>
    </row>
    <row r="50" ht="14.25">
      <c r="C50" t="s">
        <v>19</v>
      </c>
    </row>
    <row r="52" spans="8:17" ht="14.25">
      <c r="H52" s="32"/>
      <c r="I52" s="32"/>
      <c r="J52" s="32"/>
      <c r="K52" s="32"/>
      <c r="L52" s="32"/>
      <c r="M52" s="32"/>
      <c r="N52" s="32"/>
      <c r="O52" s="32"/>
      <c r="P52" s="32"/>
      <c r="Q52" s="32"/>
    </row>
  </sheetData>
  <printOptions horizontalCentered="1"/>
  <pageMargins left="0.5" right="0.5" top="0.75" bottom="0.5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gwinstall7x</dc:creator>
  <cp:keywords/>
  <dc:description/>
  <cp:lastModifiedBy>bradshawt</cp:lastModifiedBy>
  <cp:lastPrinted>2002-02-07T19:53:06Z</cp:lastPrinted>
  <dcterms:created xsi:type="dcterms:W3CDTF">2002-02-06T23:09:28Z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